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1" sheetId="1" r:id="rId1"/>
  </sheets>
  <definedNames/>
  <calcPr fullCalcOnLoad="1"/>
</workbook>
</file>

<file path=xl/sharedStrings.xml><?xml version="1.0" encoding="utf-8"?>
<sst xmlns="http://schemas.openxmlformats.org/spreadsheetml/2006/main" count="43" uniqueCount="37">
  <si>
    <t>Calcul du prix d'un bijou en carton proposé par le site www.des-bijoux-en-carton.com</t>
  </si>
  <si>
    <t>Consommation de carton utilisée</t>
  </si>
  <si>
    <t>Prix revient</t>
  </si>
  <si>
    <r>
      <t xml:space="preserve">prix au </t>
    </r>
    <r>
      <rPr>
        <b/>
        <sz val="11"/>
        <color indexed="25"/>
        <rFont val="Calibri"/>
        <family val="2"/>
      </rPr>
      <t>m2</t>
    </r>
  </si>
  <si>
    <t>Prix de la fourniture</t>
  </si>
  <si>
    <t>Prix au flacon</t>
  </si>
  <si>
    <r>
      <t xml:space="preserve">Prix </t>
    </r>
    <r>
      <rPr>
        <b/>
        <sz val="11"/>
        <color indexed="25"/>
        <rFont val="Calibri"/>
        <family val="2"/>
      </rPr>
      <t>unitaire</t>
    </r>
  </si>
  <si>
    <t>Nbre de bijoux que je peux fabriquer  avec</t>
  </si>
  <si>
    <r>
      <t xml:space="preserve">Nbre de </t>
    </r>
    <r>
      <rPr>
        <b/>
        <sz val="11"/>
        <color indexed="25"/>
        <rFont val="Calibri"/>
        <family val="2"/>
      </rPr>
      <t xml:space="preserve">minutes </t>
    </r>
    <r>
      <rPr>
        <sz val="11"/>
        <color indexed="8"/>
        <rFont val="Calibri"/>
        <family val="2"/>
      </rPr>
      <t>pour fabriquer un  bijou</t>
    </r>
  </si>
  <si>
    <r>
      <t>Hauteur (</t>
    </r>
    <r>
      <rPr>
        <b/>
        <sz val="11"/>
        <color indexed="25"/>
        <rFont val="Calibri"/>
        <family val="2"/>
      </rPr>
      <t>mm</t>
    </r>
    <r>
      <rPr>
        <sz val="11"/>
        <color indexed="8"/>
        <rFont val="Calibri"/>
        <family val="2"/>
      </rPr>
      <t>)</t>
    </r>
  </si>
  <si>
    <r>
      <t>Largeur (</t>
    </r>
    <r>
      <rPr>
        <b/>
        <sz val="11"/>
        <color indexed="25"/>
        <rFont val="Calibri"/>
        <family val="2"/>
      </rPr>
      <t>mm</t>
    </r>
    <r>
      <rPr>
        <sz val="11"/>
        <color indexed="8"/>
        <rFont val="Calibri"/>
        <family val="2"/>
      </rPr>
      <t>)</t>
    </r>
  </si>
  <si>
    <t>Calcul de la complexité</t>
  </si>
  <si>
    <t>Critères commentaires</t>
  </si>
  <si>
    <t>commentaires</t>
  </si>
  <si>
    <t>Carton</t>
  </si>
  <si>
    <t>Colle</t>
  </si>
  <si>
    <t>Temps</t>
  </si>
  <si>
    <t>Colle spéciale</t>
  </si>
  <si>
    <t>Complexité</t>
  </si>
  <si>
    <t>Vernis</t>
  </si>
  <si>
    <t>Salaire horaire</t>
  </si>
  <si>
    <t>Coût des matières</t>
  </si>
  <si>
    <t>Attache</t>
  </si>
  <si>
    <t>concurrence</t>
  </si>
  <si>
    <t>Peinture</t>
  </si>
  <si>
    <t>Min Max</t>
  </si>
  <si>
    <t>Papier verré</t>
  </si>
  <si>
    <t>Autre fourniture</t>
  </si>
  <si>
    <t>Temps pour réaliser ce bijou</t>
  </si>
  <si>
    <t>Combien voulez-vous gagner à l'heure ?</t>
  </si>
  <si>
    <t xml:space="preserve">Le prix de revient de votre bijou est de </t>
  </si>
  <si>
    <t>Euro</t>
  </si>
  <si>
    <t xml:space="preserve">Un "prix d'ami" pour la vente de ce bijou est de </t>
  </si>
  <si>
    <t>Euros</t>
  </si>
  <si>
    <t>A combien est estimé votre bijou dans une boutique</t>
  </si>
  <si>
    <t>Prix que vous voulez imposer en fonction de votre salaire horaire choisi</t>
  </si>
  <si>
    <t>Commentaire :</t>
  </si>
</sst>
</file>

<file path=xl/styles.xml><?xml version="1.0" encoding="utf-8"?>
<styleSheet xmlns="http://schemas.openxmlformats.org/spreadsheetml/2006/main">
  <numFmts count="5">
    <numFmt numFmtId="164" formatCode="GENERAL"/>
    <numFmt numFmtId="165" formatCode="GENERAL"/>
    <numFmt numFmtId="166" formatCode="0.0000"/>
    <numFmt numFmtId="167" formatCode="#,##0.0"/>
    <numFmt numFmtId="168" formatCode="0"/>
  </numFmts>
  <fonts count="6">
    <font>
      <sz val="10"/>
      <name val="Arial"/>
      <family val="2"/>
    </font>
    <font>
      <sz val="11"/>
      <color indexed="8"/>
      <name val="Calibri"/>
      <family val="2"/>
    </font>
    <font>
      <b/>
      <sz val="16"/>
      <color indexed="8"/>
      <name val="Calibri"/>
      <family val="2"/>
    </font>
    <font>
      <sz val="11"/>
      <color indexed="23"/>
      <name val="Calibri"/>
      <family val="2"/>
    </font>
    <font>
      <b/>
      <sz val="11"/>
      <color indexed="25"/>
      <name val="Calibri"/>
      <family val="2"/>
    </font>
    <font>
      <b/>
      <sz val="18"/>
      <color indexed="8"/>
      <name val="Calibri"/>
      <family val="2"/>
    </font>
  </fonts>
  <fills count="10">
    <fill>
      <patternFill/>
    </fill>
    <fill>
      <patternFill patternType="gray125"/>
    </fill>
    <fill>
      <patternFill patternType="solid">
        <fgColor indexed="9"/>
        <bgColor indexed="64"/>
      </patternFill>
    </fill>
    <fill>
      <patternFill patternType="solid">
        <fgColor indexed="52"/>
        <bgColor indexed="64"/>
      </patternFill>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37">
    <xf numFmtId="164" fontId="0" fillId="0" borderId="0" xfId="0" applyAlignment="1">
      <alignment/>
    </xf>
    <xf numFmtId="164" fontId="1" fillId="0" borderId="0" xfId="20">
      <alignment/>
      <protection/>
    </xf>
    <xf numFmtId="164" fontId="1" fillId="2" borderId="0" xfId="20" applyFill="1">
      <alignment/>
      <protection/>
    </xf>
    <xf numFmtId="164" fontId="1" fillId="0" borderId="0" xfId="20" applyAlignment="1">
      <alignment horizontal="center" vertical="center"/>
      <protection/>
    </xf>
    <xf numFmtId="164" fontId="2" fillId="3" borderId="0" xfId="20" applyFont="1" applyFill="1">
      <alignment/>
      <protection/>
    </xf>
    <xf numFmtId="164" fontId="1" fillId="3" borderId="0" xfId="20" applyFill="1">
      <alignment/>
      <protection/>
    </xf>
    <xf numFmtId="164" fontId="1" fillId="2" borderId="0" xfId="20" applyFill="1" applyAlignment="1">
      <alignment horizontal="center" vertical="center"/>
      <protection/>
    </xf>
    <xf numFmtId="164" fontId="1" fillId="0" borderId="0" xfId="20" applyFont="1" applyBorder="1" applyAlignment="1">
      <alignment horizontal="center" wrapText="1"/>
      <protection/>
    </xf>
    <xf numFmtId="164" fontId="1" fillId="4" borderId="1" xfId="20" applyFont="1" applyFill="1" applyBorder="1">
      <alignment/>
      <protection/>
    </xf>
    <xf numFmtId="164" fontId="3" fillId="5" borderId="0" xfId="20" applyFont="1" applyFill="1" applyAlignment="1">
      <alignment horizontal="center" vertical="center"/>
      <protection/>
    </xf>
    <xf numFmtId="164" fontId="3" fillId="5" borderId="0" xfId="20" applyFont="1" applyFill="1">
      <alignment/>
      <protection/>
    </xf>
    <xf numFmtId="164" fontId="1" fillId="5" borderId="0" xfId="20" applyFill="1">
      <alignment/>
      <protection/>
    </xf>
    <xf numFmtId="164" fontId="1" fillId="0" borderId="1" xfId="20" applyBorder="1">
      <alignment/>
      <protection/>
    </xf>
    <xf numFmtId="164" fontId="1" fillId="0" borderId="1" xfId="20" applyFont="1" applyBorder="1" applyAlignment="1">
      <alignment wrapText="1"/>
      <protection/>
    </xf>
    <xf numFmtId="164" fontId="1" fillId="0" borderId="2" xfId="20" applyFont="1" applyBorder="1">
      <alignment/>
      <protection/>
    </xf>
    <xf numFmtId="164" fontId="3" fillId="5" borderId="0" xfId="20" applyFont="1" applyFill="1" applyAlignment="1">
      <alignment horizontal="center" vertical="center" wrapText="1"/>
      <protection/>
    </xf>
    <xf numFmtId="164" fontId="1" fillId="6" borderId="1" xfId="20" applyFill="1" applyBorder="1" applyProtection="1">
      <alignment/>
      <protection locked="0"/>
    </xf>
    <xf numFmtId="164" fontId="1" fillId="7" borderId="1" xfId="20" applyFill="1" applyBorder="1">
      <alignment/>
      <protection/>
    </xf>
    <xf numFmtId="164" fontId="1" fillId="8" borderId="1" xfId="20" applyFill="1" applyBorder="1" applyProtection="1">
      <alignment/>
      <protection locked="0"/>
    </xf>
    <xf numFmtId="164" fontId="1" fillId="8" borderId="2" xfId="20" applyFill="1" applyBorder="1" applyProtection="1">
      <alignment/>
      <protection locked="0"/>
    </xf>
    <xf numFmtId="166" fontId="1" fillId="4" borderId="1" xfId="20" applyNumberFormat="1" applyFill="1" applyBorder="1">
      <alignment/>
      <protection/>
    </xf>
    <xf numFmtId="164" fontId="1" fillId="7" borderId="2" xfId="20" applyFill="1" applyBorder="1">
      <alignment/>
      <protection/>
    </xf>
    <xf numFmtId="166" fontId="3" fillId="5" borderId="0" xfId="20" applyNumberFormat="1" applyFont="1" applyFill="1">
      <alignment/>
      <protection/>
    </xf>
    <xf numFmtId="167" fontId="3" fillId="5" borderId="0" xfId="20" applyNumberFormat="1" applyFont="1" applyFill="1">
      <alignment/>
      <protection/>
    </xf>
    <xf numFmtId="164" fontId="1" fillId="7" borderId="0" xfId="20" applyFill="1" applyBorder="1" applyAlignment="1">
      <alignment/>
      <protection/>
    </xf>
    <xf numFmtId="164" fontId="5" fillId="2" borderId="0" xfId="20" applyFont="1" applyFill="1" applyBorder="1" applyAlignment="1">
      <alignment/>
      <protection/>
    </xf>
    <xf numFmtId="168" fontId="5" fillId="9" borderId="0" xfId="20" applyNumberFormat="1" applyFont="1" applyFill="1" applyAlignment="1">
      <alignment vertical="center"/>
      <protection/>
    </xf>
    <xf numFmtId="164" fontId="5" fillId="2" borderId="0" xfId="20" applyFont="1" applyFill="1" applyAlignment="1">
      <alignment/>
      <protection/>
    </xf>
    <xf numFmtId="168" fontId="5" fillId="2" borderId="0" xfId="20" applyNumberFormat="1" applyFont="1" applyFill="1">
      <alignment/>
      <protection/>
    </xf>
    <xf numFmtId="164" fontId="5" fillId="2" borderId="0" xfId="20" applyFont="1" applyFill="1">
      <alignment/>
      <protection/>
    </xf>
    <xf numFmtId="168" fontId="5" fillId="9" borderId="0" xfId="20" applyNumberFormat="1" applyFont="1" applyFill="1">
      <alignment/>
      <protection/>
    </xf>
    <xf numFmtId="164" fontId="5" fillId="2" borderId="0" xfId="20" applyNumberFormat="1" applyFont="1" applyFill="1" applyBorder="1" applyAlignment="1">
      <alignment wrapText="1"/>
      <protection/>
    </xf>
    <xf numFmtId="168" fontId="5" fillId="9" borderId="0" xfId="20" applyNumberFormat="1" applyFont="1" applyFill="1" applyAlignment="1">
      <alignment wrapText="1"/>
      <protection/>
    </xf>
    <xf numFmtId="164" fontId="5" fillId="2" borderId="0" xfId="20" applyNumberFormat="1" applyFont="1" applyFill="1" applyAlignment="1">
      <alignment wrapText="1"/>
      <protection/>
    </xf>
    <xf numFmtId="164" fontId="1" fillId="2" borderId="0" xfId="20" applyNumberFormat="1" applyFill="1" applyAlignment="1">
      <alignment wrapText="1"/>
      <protection/>
    </xf>
    <xf numFmtId="168" fontId="2" fillId="9" borderId="0" xfId="20" applyNumberFormat="1" applyFont="1" applyFill="1">
      <alignment/>
      <protection/>
    </xf>
    <xf numFmtId="164" fontId="1" fillId="9" borderId="0" xfId="20" applyFill="1" applyBorder="1" applyAlignment="1">
      <alignment vertical="top" wrapText="1"/>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AC090"/>
      <rgbColor rgb="003366FF"/>
      <rgbColor rgb="0033CCCC"/>
      <rgbColor rgb="0092D050"/>
      <rgbColor rgb="00FFC000"/>
      <rgbColor rgb="00F79646"/>
      <rgbColor rgb="00FF6600"/>
      <rgbColor rgb="00666699"/>
      <rgbColor rgb="009BBB5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A49"/>
  <sheetViews>
    <sheetView tabSelected="1" workbookViewId="0" topLeftCell="A1">
      <selection activeCell="B8" sqref="B8"/>
    </sheetView>
  </sheetViews>
  <sheetFormatPr defaultColWidth="12.57421875" defaultRowHeight="12.75"/>
  <cols>
    <col min="1" max="1" width="28.57421875" style="1" customWidth="1"/>
    <col min="2" max="3" width="11.7109375" style="1" customWidth="1"/>
    <col min="4" max="4" width="15.7109375" style="1" customWidth="1"/>
    <col min="5" max="7" width="11.7109375" style="1" customWidth="1"/>
    <col min="8" max="8" width="17.421875" style="1" customWidth="1"/>
    <col min="9" max="9" width="19.00390625" style="1" customWidth="1"/>
    <col min="10" max="10" width="15.28125" style="1" customWidth="1"/>
    <col min="11" max="11" width="5.00390625" style="2" customWidth="1"/>
    <col min="12" max="12" width="12.57421875" style="3" customWidth="1"/>
    <col min="13" max="13" width="1.57421875" style="1" customWidth="1"/>
    <col min="14" max="14" width="16.8515625" style="1" customWidth="1"/>
    <col min="15" max="15" width="7.00390625" style="1" customWidth="1"/>
    <col min="16" max="18" width="5.00390625" style="1" customWidth="1"/>
    <col min="19" max="16384" width="11.7109375" style="1" customWidth="1"/>
  </cols>
  <sheetData>
    <row r="1" spans="1:53" ht="12.75">
      <c r="A1" s="4" t="s">
        <v>0</v>
      </c>
      <c r="B1" s="5"/>
      <c r="C1" s="5"/>
      <c r="D1" s="5"/>
      <c r="E1" s="5"/>
      <c r="F1" s="5"/>
      <c r="G1" s="5"/>
      <c r="H1" s="5"/>
      <c r="I1" s="5"/>
      <c r="J1" s="5"/>
      <c r="L1" s="6"/>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8:53" ht="15" customHeight="1">
      <c r="H2" s="7" t="s">
        <v>1</v>
      </c>
      <c r="I2" s="7"/>
      <c r="J2" s="8" t="s">
        <v>2</v>
      </c>
      <c r="L2" s="9"/>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1"/>
      <c r="AN2" s="11"/>
      <c r="AO2" s="11"/>
      <c r="AP2" s="11"/>
      <c r="AQ2" s="11"/>
      <c r="AR2" s="11"/>
      <c r="AS2" s="11"/>
      <c r="AT2" s="11"/>
      <c r="AU2" s="11"/>
      <c r="AV2" s="11"/>
      <c r="AW2" s="11"/>
      <c r="AX2" s="11"/>
      <c r="AY2" s="11"/>
      <c r="AZ2" s="11"/>
      <c r="BA2" s="11"/>
    </row>
    <row r="3" spans="1:53" ht="12.75">
      <c r="A3" s="12"/>
      <c r="B3" s="12" t="s">
        <v>3</v>
      </c>
      <c r="C3" s="13" t="s">
        <v>4</v>
      </c>
      <c r="D3" s="12" t="s">
        <v>5</v>
      </c>
      <c r="E3" s="12" t="s">
        <v>6</v>
      </c>
      <c r="F3" s="13" t="s">
        <v>7</v>
      </c>
      <c r="G3" s="13" t="s">
        <v>8</v>
      </c>
      <c r="H3" s="12" t="s">
        <v>9</v>
      </c>
      <c r="I3" s="14" t="s">
        <v>10</v>
      </c>
      <c r="J3" s="8"/>
      <c r="L3" s="15" t="s">
        <v>11</v>
      </c>
      <c r="M3" s="10"/>
      <c r="N3" s="10" t="s">
        <v>12</v>
      </c>
      <c r="O3" s="10"/>
      <c r="P3" s="10"/>
      <c r="Q3" s="10"/>
      <c r="R3" s="10"/>
      <c r="S3" s="10" t="s">
        <v>13</v>
      </c>
      <c r="T3" s="10"/>
      <c r="U3" s="10"/>
      <c r="V3" s="10"/>
      <c r="W3" s="10"/>
      <c r="X3" s="10"/>
      <c r="Y3" s="10"/>
      <c r="Z3" s="10"/>
      <c r="AA3" s="10"/>
      <c r="AB3" s="10"/>
      <c r="AC3" s="10"/>
      <c r="AD3" s="10"/>
      <c r="AE3" s="10"/>
      <c r="AF3" s="10"/>
      <c r="AG3" s="10"/>
      <c r="AH3" s="10"/>
      <c r="AI3" s="10"/>
      <c r="AJ3" s="10"/>
      <c r="AK3" s="10"/>
      <c r="AL3" s="10"/>
      <c r="AM3" s="11"/>
      <c r="AN3" s="11"/>
      <c r="AO3" s="11"/>
      <c r="AP3" s="11"/>
      <c r="AQ3" s="11"/>
      <c r="AR3" s="11"/>
      <c r="AS3" s="11"/>
      <c r="AT3" s="11"/>
      <c r="AU3" s="11"/>
      <c r="AV3" s="11"/>
      <c r="AW3" s="11"/>
      <c r="AX3" s="11"/>
      <c r="AY3" s="11"/>
      <c r="AZ3" s="11"/>
      <c r="BA3" s="11"/>
    </row>
    <row r="4" spans="1:53" ht="12.75">
      <c r="A4" s="12" t="s">
        <v>14</v>
      </c>
      <c r="B4" s="16">
        <v>10</v>
      </c>
      <c r="C4" s="17"/>
      <c r="D4" s="17"/>
      <c r="E4" s="17"/>
      <c r="F4" s="17"/>
      <c r="G4" s="17"/>
      <c r="H4" s="18">
        <v>30</v>
      </c>
      <c r="I4" s="19">
        <v>60</v>
      </c>
      <c r="J4" s="20">
        <f>(H4*I4*B4)/1000000</f>
        <v>0.018</v>
      </c>
      <c r="L4" s="9"/>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1"/>
      <c r="AN4" s="11"/>
      <c r="AO4" s="11"/>
      <c r="AP4" s="11"/>
      <c r="AQ4" s="11"/>
      <c r="AR4" s="11"/>
      <c r="AS4" s="11"/>
      <c r="AT4" s="11"/>
      <c r="AU4" s="11"/>
      <c r="AV4" s="11"/>
      <c r="AW4" s="11"/>
      <c r="AX4" s="11"/>
      <c r="AY4" s="11"/>
      <c r="AZ4" s="11"/>
      <c r="BA4" s="11"/>
    </row>
    <row r="5" spans="1:53" ht="12.75">
      <c r="A5" s="12" t="s">
        <v>15</v>
      </c>
      <c r="B5" s="17"/>
      <c r="C5" s="17"/>
      <c r="D5" s="18">
        <v>8</v>
      </c>
      <c r="E5" s="17"/>
      <c r="F5" s="18">
        <v>100</v>
      </c>
      <c r="G5" s="17"/>
      <c r="H5" s="17"/>
      <c r="I5" s="21"/>
      <c r="J5" s="20">
        <f>IF(F5&gt;0,D5/F5,"")</f>
        <v>0.08</v>
      </c>
      <c r="L5" s="9"/>
      <c r="M5" s="10"/>
      <c r="N5" s="10" t="s">
        <v>16</v>
      </c>
      <c r="O5" s="10">
        <f>IF($G$16&gt;=60,1,"")</f>
        <v>1</v>
      </c>
      <c r="P5" s="10">
        <f>IF($G$16&gt;=120,1,"")</f>
        <v>1</v>
      </c>
      <c r="Q5" s="10">
        <f>IF($G$16&gt;=180,1,"")</f>
        <v>1</v>
      </c>
      <c r="R5" s="10">
        <f>IF($G$16&gt;=240,1,"")</f>
      </c>
      <c r="S5" s="10" t="str">
        <f>IF(T5=4,"le temps de fabrication engendre un prix de vente élevé; vous pourriez diminuer par 2 votre temps de production si vous suivez mes conseils",IF(T5=3,".  Le temps de fabrication de ce bijou est relativement élevé, ma documentation peut vous donner des idées pour diminuer par 2 le temps de fabrication de ce bijou",IF(T5=2,".  Le temps de fabrication de ce bijou est dans la norme mais peut certainement baisser de 50%: je vous conseille de consulter mon ouvrage pour optimiser ce travail",IF(T5=1,"Bravo!  Le temps de fabrication de ce bijou est faible ce qui laisse supposer un prix attractif",""))))</f>
        <v>.  Le temps de fabrication de ce bijou est relativement élevé, ma documentation peut vous donner des idées pour diminuer par 2 le temps de fabrication de ce bijou</v>
      </c>
      <c r="T5" s="10">
        <f>SUM(O5:R5)</f>
        <v>3</v>
      </c>
      <c r="U5" s="10"/>
      <c r="V5" s="10"/>
      <c r="W5" s="10"/>
      <c r="X5" s="10"/>
      <c r="Y5" s="10"/>
      <c r="Z5" s="10"/>
      <c r="AA5" s="10"/>
      <c r="AB5" s="10"/>
      <c r="AC5" s="10"/>
      <c r="AD5" s="10"/>
      <c r="AE5" s="10"/>
      <c r="AF5" s="10"/>
      <c r="AG5" s="10"/>
      <c r="AH5" s="10"/>
      <c r="AI5" s="10"/>
      <c r="AJ5" s="10"/>
      <c r="AK5" s="10"/>
      <c r="AL5" s="10"/>
      <c r="AM5" s="11"/>
      <c r="AN5" s="11"/>
      <c r="AO5" s="11"/>
      <c r="AP5" s="11"/>
      <c r="AQ5" s="11"/>
      <c r="AR5" s="11"/>
      <c r="AS5" s="11"/>
      <c r="AT5" s="11"/>
      <c r="AU5" s="11"/>
      <c r="AV5" s="11"/>
      <c r="AW5" s="11"/>
      <c r="AX5" s="11"/>
      <c r="AY5" s="11"/>
      <c r="AZ5" s="11"/>
      <c r="BA5" s="11"/>
    </row>
    <row r="6" spans="1:53" ht="12.75">
      <c r="A6" s="12" t="s">
        <v>17</v>
      </c>
      <c r="B6" s="17">
        <v>5</v>
      </c>
      <c r="C6" s="17">
        <v>4</v>
      </c>
      <c r="D6" s="18">
        <v>8</v>
      </c>
      <c r="E6" s="17"/>
      <c r="F6" s="18">
        <v>30</v>
      </c>
      <c r="G6" s="17"/>
      <c r="H6" s="17"/>
      <c r="I6" s="21"/>
      <c r="J6" s="20">
        <f>IF(F6&gt;0,D6/F6,"")</f>
        <v>0.26666666666666666</v>
      </c>
      <c r="L6" s="9">
        <f>IF(J6&gt;0,1,0)</f>
        <v>1</v>
      </c>
      <c r="M6" s="10"/>
      <c r="N6" s="10" t="s">
        <v>18</v>
      </c>
      <c r="O6" s="10"/>
      <c r="P6" s="10"/>
      <c r="Q6" s="10"/>
      <c r="R6" s="10"/>
      <c r="S6" s="10" t="str">
        <f>IF(L17&lt;=2,".  Les matériaux que vous utilisez ne sont pas nombreux, cela suppose une mise en œuvre simple",IF(L17&lt;=3,".  Essayez de diminuer le coût d'achatde vos matières premières: aidez-vous de ma documentation pour trouver des matériaux bon marchés",IF(L17&lt;=4,".  Attention!  Vous utilisez un nombre de produits qui augmentent l'impact sur le coût de votre bijou; dans ma documentation, vous trouverez des idées pour diminuer au maximum l'impact sur le coût des matières urilisées",IF(L17&gt;4,".  Vous utilisez beaucoup de matières premières, il est impératif d'en diminuer l'impact sur le prix de revient: consultez ma documentation pour réduire le plus possible le prix des matières premières",""))))</f>
        <v>.  Vous utilisez beaucoup de matières premières, il est impératif d'en diminuer l'impact sur le prix de revient: consultez ma documentation pour réduire le plus possible le prix des matières premières</v>
      </c>
      <c r="T6" s="10"/>
      <c r="U6" s="10"/>
      <c r="V6" s="10"/>
      <c r="W6" s="10"/>
      <c r="X6" s="10"/>
      <c r="Y6" s="10"/>
      <c r="Z6" s="10"/>
      <c r="AA6" s="10"/>
      <c r="AB6" s="10"/>
      <c r="AC6" s="10"/>
      <c r="AD6" s="10"/>
      <c r="AE6" s="10"/>
      <c r="AF6" s="10"/>
      <c r="AG6" s="10"/>
      <c r="AH6" s="10"/>
      <c r="AI6" s="10"/>
      <c r="AJ6" s="10"/>
      <c r="AK6" s="10"/>
      <c r="AL6" s="10"/>
      <c r="AM6" s="11"/>
      <c r="AN6" s="11"/>
      <c r="AO6" s="11"/>
      <c r="AP6" s="11"/>
      <c r="AQ6" s="11"/>
      <c r="AR6" s="11"/>
      <c r="AS6" s="11"/>
      <c r="AT6" s="11"/>
      <c r="AU6" s="11"/>
      <c r="AV6" s="11"/>
      <c r="AW6" s="11"/>
      <c r="AX6" s="11"/>
      <c r="AY6" s="11"/>
      <c r="AZ6" s="11"/>
      <c r="BA6" s="11"/>
    </row>
    <row r="7" spans="1:53" ht="12.75">
      <c r="A7" s="12" t="s">
        <v>19</v>
      </c>
      <c r="B7" s="17"/>
      <c r="C7" s="17"/>
      <c r="D7" s="18">
        <v>14</v>
      </c>
      <c r="E7" s="17"/>
      <c r="F7" s="18">
        <v>30</v>
      </c>
      <c r="G7" s="17"/>
      <c r="H7" s="17"/>
      <c r="I7" s="21"/>
      <c r="J7" s="20">
        <f>IF(F7&gt;0,D7/F7,"")</f>
        <v>0.4666666666666667</v>
      </c>
      <c r="L7" s="9">
        <f>IF(J7&gt;0,1,0)</f>
        <v>1</v>
      </c>
      <c r="M7" s="10"/>
      <c r="N7" s="10" t="s">
        <v>20</v>
      </c>
      <c r="O7" s="10">
        <f>IF($D$17&gt;=14,1,0)</f>
        <v>0</v>
      </c>
      <c r="P7" s="10">
        <f>IF($D$17&gt;=11,1,0)</f>
        <v>0</v>
      </c>
      <c r="Q7" s="10">
        <f>IF($D$17&gt;=8,1,0)</f>
        <v>0</v>
      </c>
      <c r="R7" s="10">
        <f>IF($D$17&gt;=0,1,0)</f>
        <v>1</v>
      </c>
      <c r="S7" s="10" t="str">
        <f>IF($T$7=1,".  Le coût salarial que vous demandez est raisonnable si vous considérez cette activité comme complémentaire ou comme loisir",IF($T$7=2,".  Votre ambition salariale pour un artiste est dans la norme, vous pourriez augmenter vos marges en suivant les conseils prodigués dans ma documentation",IF($T$7=3,".  Le salaire que vous ambitionnez est dans la norme si vous voulez en faire un activité professionnelle.  Il y a moyen d'augmenter vos marge si vous suivez les conseils qui se trouvent dans la documentation que je propose",IF($T$7=4,".  Votre ambition salariale est assez élevée et vous devez vous créer un nom pour pouvoir  vendre les bijoux avec une telle marge.  Suivez mes conseils de productivité pour diminuer l'impact de votre ambition salariale sur le prix",""))))</f>
        <v>.  Le coût salarial que vous demandez est raisonnable si vous considérez cette activité comme complémentaire ou comme loisir</v>
      </c>
      <c r="T7" s="10">
        <f>SUM(O7:R7)</f>
        <v>1</v>
      </c>
      <c r="U7" s="10"/>
      <c r="V7" s="10"/>
      <c r="W7" s="10"/>
      <c r="X7" s="10"/>
      <c r="Y7" s="10"/>
      <c r="Z7" s="10"/>
      <c r="AA7" s="10"/>
      <c r="AB7" s="10"/>
      <c r="AC7" s="10"/>
      <c r="AD7" s="10"/>
      <c r="AE7" s="10"/>
      <c r="AF7" s="10"/>
      <c r="AG7" s="10"/>
      <c r="AH7" s="10"/>
      <c r="AI7" s="10"/>
      <c r="AJ7" s="10"/>
      <c r="AK7" s="10"/>
      <c r="AL7" s="10"/>
      <c r="AM7" s="11"/>
      <c r="AN7" s="11"/>
      <c r="AO7" s="11"/>
      <c r="AP7" s="11"/>
      <c r="AQ7" s="11"/>
      <c r="AR7" s="11"/>
      <c r="AS7" s="11"/>
      <c r="AT7" s="11"/>
      <c r="AU7" s="11"/>
      <c r="AV7" s="11"/>
      <c r="AW7" s="11"/>
      <c r="AX7" s="11"/>
      <c r="AY7" s="11"/>
      <c r="AZ7" s="11"/>
      <c r="BA7" s="11"/>
    </row>
    <row r="8" spans="1:53" ht="12.75">
      <c r="A8" s="12" t="s">
        <v>19</v>
      </c>
      <c r="B8" s="17"/>
      <c r="C8" s="17"/>
      <c r="D8" s="18">
        <v>1</v>
      </c>
      <c r="E8" s="17"/>
      <c r="F8" s="18">
        <v>10</v>
      </c>
      <c r="G8" s="17"/>
      <c r="H8" s="17"/>
      <c r="I8" s="21"/>
      <c r="J8" s="20">
        <f>IF(F8&gt;0,D8/F8,"")</f>
        <v>0.1</v>
      </c>
      <c r="L8" s="9">
        <f>IF(J8&gt;0,1,0)</f>
        <v>1</v>
      </c>
      <c r="M8" s="10"/>
      <c r="N8" s="10" t="s">
        <v>21</v>
      </c>
      <c r="O8" s="10"/>
      <c r="P8" s="10"/>
      <c r="Q8" s="10"/>
      <c r="R8" s="10"/>
      <c r="S8" s="22">
        <f>SUM(J4:J15)</f>
        <v>1.8013333333333332</v>
      </c>
      <c r="T8" s="10"/>
      <c r="U8" s="10"/>
      <c r="V8" s="10"/>
      <c r="W8" s="10"/>
      <c r="X8" s="10"/>
      <c r="Y8" s="10"/>
      <c r="Z8" s="10"/>
      <c r="AA8" s="10"/>
      <c r="AB8" s="10"/>
      <c r="AC8" s="10"/>
      <c r="AD8" s="10"/>
      <c r="AE8" s="10"/>
      <c r="AF8" s="10"/>
      <c r="AG8" s="10"/>
      <c r="AH8" s="10"/>
      <c r="AI8" s="10"/>
      <c r="AJ8" s="10"/>
      <c r="AK8" s="10"/>
      <c r="AL8" s="10"/>
      <c r="AM8" s="11"/>
      <c r="AN8" s="11"/>
      <c r="AO8" s="11"/>
      <c r="AP8" s="11"/>
      <c r="AQ8" s="11"/>
      <c r="AR8" s="11"/>
      <c r="AS8" s="11"/>
      <c r="AT8" s="11"/>
      <c r="AU8" s="11"/>
      <c r="AV8" s="11"/>
      <c r="AW8" s="11"/>
      <c r="AX8" s="11"/>
      <c r="AY8" s="11"/>
      <c r="AZ8" s="11"/>
      <c r="BA8" s="11"/>
    </row>
    <row r="9" spans="1:53" ht="12.75">
      <c r="A9" s="12" t="s">
        <v>22</v>
      </c>
      <c r="B9" s="17"/>
      <c r="C9" s="17"/>
      <c r="D9" s="17"/>
      <c r="E9" s="18">
        <v>0.2</v>
      </c>
      <c r="F9" s="18">
        <v>1</v>
      </c>
      <c r="G9" s="17"/>
      <c r="H9" s="17"/>
      <c r="I9" s="21"/>
      <c r="J9" s="20">
        <f>IF(F9=0,"encodez une valeur en F8",E9/F9)</f>
        <v>0.2</v>
      </c>
      <c r="L9" s="9"/>
      <c r="M9" s="10"/>
      <c r="N9" s="10" t="s">
        <v>23</v>
      </c>
      <c r="O9" s="10" t="str">
        <f>IF(I26&lt;H24,".  Bravo!  Vous proposez un prix attractif par rapport à la concurrence",".  Attention!  Le prix de vente que vous espérez est au dessus de la concurrence, vous pouvez certainement proposer un prix inférieur tout en consevrant la même marge: consultez ma documentation sur ce sujet")</f>
        <v>.  Bravo!  Vous proposez un prix attractif par rapport à la concurrence</v>
      </c>
      <c r="P9" s="10">
        <f>IF(I26&gt;=(1.3*H24),". En suivant mes conseils, vous pourrez baisser un peu votre prix de vente qui est légèrement surfait","")</f>
      </c>
      <c r="Q9" s="10">
        <f>IF(I26&gt;(1.75*H24),". Votre prix est largement au dessus de la concurrence, soit c'est justifié par le renom que vous avez, soit vous devez diminuer le prix de vente pour revenir au prix du marché: aidez-vous de ma documentation pour y arriver","")</f>
      </c>
      <c r="R9" s="10"/>
      <c r="S9" s="10"/>
      <c r="T9" s="10" t="str">
        <f>CONCATENATE(O9,Q9)</f>
        <v>.  Bravo!  Vous proposez un prix attractif par rapport à la concurrence</v>
      </c>
      <c r="U9" s="10"/>
      <c r="V9" s="10"/>
      <c r="W9" s="10"/>
      <c r="X9" s="10"/>
      <c r="Y9" s="10"/>
      <c r="Z9" s="10"/>
      <c r="AA9" s="10"/>
      <c r="AB9" s="10"/>
      <c r="AC9" s="10"/>
      <c r="AD9" s="10"/>
      <c r="AE9" s="10"/>
      <c r="AF9" s="10"/>
      <c r="AG9" s="10"/>
      <c r="AH9" s="10"/>
      <c r="AI9" s="10"/>
      <c r="AJ9" s="10"/>
      <c r="AK9" s="10"/>
      <c r="AL9" s="10"/>
      <c r="AM9" s="11"/>
      <c r="AN9" s="11"/>
      <c r="AO9" s="11"/>
      <c r="AP9" s="11"/>
      <c r="AQ9" s="11"/>
      <c r="AR9" s="11"/>
      <c r="AS9" s="11"/>
      <c r="AT9" s="11"/>
      <c r="AU9" s="11"/>
      <c r="AV9" s="11"/>
      <c r="AW9" s="11"/>
      <c r="AX9" s="11"/>
      <c r="AY9" s="11"/>
      <c r="AZ9" s="11"/>
      <c r="BA9" s="11"/>
    </row>
    <row r="10" spans="1:53" ht="12.75">
      <c r="A10" s="12" t="s">
        <v>24</v>
      </c>
      <c r="B10" s="17"/>
      <c r="C10" s="18">
        <v>8</v>
      </c>
      <c r="D10" s="17"/>
      <c r="E10" s="17"/>
      <c r="F10" s="18">
        <v>50</v>
      </c>
      <c r="G10" s="17"/>
      <c r="H10" s="17"/>
      <c r="I10" s="21"/>
      <c r="J10" s="20">
        <f>IF(F10=0,0,C10/F10)</f>
        <v>0.16</v>
      </c>
      <c r="L10" s="9">
        <f>IF(J10&gt;0,1,0)</f>
        <v>1</v>
      </c>
      <c r="M10" s="10"/>
      <c r="N10" s="10" t="s">
        <v>25</v>
      </c>
      <c r="O10" s="23">
        <f>MIN(F19,H24,I26)*3</f>
        <v>5.404</v>
      </c>
      <c r="P10" s="10"/>
      <c r="Q10" s="10"/>
      <c r="R10" s="10"/>
      <c r="S10" s="10"/>
      <c r="T10" s="10"/>
      <c r="U10" s="10"/>
      <c r="V10" s="10"/>
      <c r="W10" s="10"/>
      <c r="X10" s="10"/>
      <c r="Y10" s="10"/>
      <c r="Z10" s="10"/>
      <c r="AA10" s="10"/>
      <c r="AB10" s="10"/>
      <c r="AC10" s="10"/>
      <c r="AD10" s="10"/>
      <c r="AE10" s="10"/>
      <c r="AF10" s="10"/>
      <c r="AG10" s="10"/>
      <c r="AH10" s="10"/>
      <c r="AI10" s="10"/>
      <c r="AJ10" s="10"/>
      <c r="AK10" s="10"/>
      <c r="AL10" s="10"/>
      <c r="AM10" s="11"/>
      <c r="AN10" s="11"/>
      <c r="AO10" s="11"/>
      <c r="AP10" s="11"/>
      <c r="AQ10" s="11"/>
      <c r="AR10" s="11"/>
      <c r="AS10" s="11"/>
      <c r="AT10" s="11"/>
      <c r="AU10" s="11"/>
      <c r="AV10" s="11"/>
      <c r="AW10" s="11"/>
      <c r="AX10" s="11"/>
      <c r="AY10" s="11"/>
      <c r="AZ10" s="11"/>
      <c r="BA10" s="11"/>
    </row>
    <row r="11" spans="1:53" ht="12.75">
      <c r="A11" s="12" t="s">
        <v>24</v>
      </c>
      <c r="B11" s="17"/>
      <c r="C11" s="18">
        <v>0</v>
      </c>
      <c r="D11" s="17"/>
      <c r="E11" s="17"/>
      <c r="F11" s="18">
        <v>0</v>
      </c>
      <c r="G11" s="17"/>
      <c r="H11" s="17"/>
      <c r="I11" s="21"/>
      <c r="J11" s="20">
        <f>IF(F11=0,0,(C11/F11))</f>
        <v>0</v>
      </c>
      <c r="L11" s="9">
        <f>IF(J11&gt;0,1,0)</f>
        <v>0</v>
      </c>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1"/>
      <c r="AN11" s="11"/>
      <c r="AO11" s="11"/>
      <c r="AP11" s="11"/>
      <c r="AQ11" s="11"/>
      <c r="AR11" s="11"/>
      <c r="AS11" s="11"/>
      <c r="AT11" s="11"/>
      <c r="AU11" s="11"/>
      <c r="AV11" s="11"/>
      <c r="AW11" s="11"/>
      <c r="AX11" s="11"/>
      <c r="AY11" s="11"/>
      <c r="AZ11" s="11"/>
      <c r="BA11" s="11"/>
    </row>
    <row r="12" spans="1:53" ht="12.75">
      <c r="A12" s="12" t="s">
        <v>26</v>
      </c>
      <c r="B12" s="17"/>
      <c r="C12" s="17"/>
      <c r="D12" s="17"/>
      <c r="E12" s="18">
        <v>0.5</v>
      </c>
      <c r="F12" s="18">
        <v>50</v>
      </c>
      <c r="G12" s="17"/>
      <c r="H12" s="17"/>
      <c r="I12" s="21"/>
      <c r="J12" s="20">
        <f>IF(F12=0,"encodez une valeur en F8",E12/F12)</f>
        <v>0.01</v>
      </c>
      <c r="L12" s="9"/>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1"/>
      <c r="AN12" s="11"/>
      <c r="AO12" s="11"/>
      <c r="AP12" s="11"/>
      <c r="AQ12" s="11"/>
      <c r="AR12" s="11"/>
      <c r="AS12" s="11"/>
      <c r="AT12" s="11"/>
      <c r="AU12" s="11"/>
      <c r="AV12" s="11"/>
      <c r="AW12" s="11"/>
      <c r="AX12" s="11"/>
      <c r="AY12" s="11"/>
      <c r="AZ12" s="11"/>
      <c r="BA12" s="11"/>
    </row>
    <row r="13" spans="1:53" ht="12.75">
      <c r="A13" s="12" t="s">
        <v>27</v>
      </c>
      <c r="B13" s="17"/>
      <c r="C13" s="16">
        <v>5</v>
      </c>
      <c r="D13" s="17"/>
      <c r="E13" s="17"/>
      <c r="F13" s="18">
        <v>10</v>
      </c>
      <c r="G13" s="17"/>
      <c r="H13" s="17"/>
      <c r="I13" s="21"/>
      <c r="J13" s="20">
        <f>IF(F13&gt;0,C13/F13,"")</f>
        <v>0.5</v>
      </c>
      <c r="L13" s="9">
        <f>IF(C13&gt;0,1,0)</f>
        <v>1</v>
      </c>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1"/>
      <c r="AN13" s="11"/>
      <c r="AO13" s="11"/>
      <c r="AP13" s="11"/>
      <c r="AQ13" s="11"/>
      <c r="AR13" s="11"/>
      <c r="AS13" s="11"/>
      <c r="AT13" s="11"/>
      <c r="AU13" s="11"/>
      <c r="AV13" s="11"/>
      <c r="AW13" s="11"/>
      <c r="AX13" s="11"/>
      <c r="AY13" s="11"/>
      <c r="AZ13" s="11"/>
      <c r="BA13" s="11"/>
    </row>
    <row r="14" spans="1:53" ht="12.75">
      <c r="A14" s="12" t="s">
        <v>27</v>
      </c>
      <c r="B14" s="17"/>
      <c r="C14" s="18">
        <v>0</v>
      </c>
      <c r="D14" s="17"/>
      <c r="E14" s="17"/>
      <c r="F14" s="18">
        <v>0</v>
      </c>
      <c r="G14" s="17"/>
      <c r="H14" s="17"/>
      <c r="I14" s="21"/>
      <c r="J14" s="20">
        <f>IF(F14=0,0,C14/F14)</f>
        <v>0</v>
      </c>
      <c r="L14" s="9">
        <f>IF(C14&gt;0,1,0)</f>
        <v>0</v>
      </c>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1"/>
      <c r="AN14" s="11"/>
      <c r="AO14" s="11"/>
      <c r="AP14" s="11"/>
      <c r="AQ14" s="11"/>
      <c r="AR14" s="11"/>
      <c r="AS14" s="11"/>
      <c r="AT14" s="11"/>
      <c r="AU14" s="11"/>
      <c r="AV14" s="11"/>
      <c r="AW14" s="11"/>
      <c r="AX14" s="11"/>
      <c r="AY14" s="11"/>
      <c r="AZ14" s="11"/>
      <c r="BA14" s="11"/>
    </row>
    <row r="15" spans="1:53" ht="12.75">
      <c r="A15" s="12" t="s">
        <v>27</v>
      </c>
      <c r="B15" s="17"/>
      <c r="C15" s="17"/>
      <c r="D15" s="17"/>
      <c r="E15" s="18">
        <v>0</v>
      </c>
      <c r="F15" s="18">
        <v>0</v>
      </c>
      <c r="G15" s="17"/>
      <c r="H15" s="17"/>
      <c r="I15" s="21"/>
      <c r="J15" s="20">
        <f>IF(F15&gt;0,E15/F15,0)</f>
        <v>0</v>
      </c>
      <c r="L15" s="9">
        <f>IF(J15&gt;0,1,0)</f>
        <v>0</v>
      </c>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1"/>
      <c r="AN15" s="11"/>
      <c r="AO15" s="11"/>
      <c r="AP15" s="11"/>
      <c r="AQ15" s="11"/>
      <c r="AR15" s="11"/>
      <c r="AS15" s="11"/>
      <c r="AT15" s="11"/>
      <c r="AU15" s="11"/>
      <c r="AV15" s="11"/>
      <c r="AW15" s="11"/>
      <c r="AX15" s="11"/>
      <c r="AY15" s="11"/>
      <c r="AZ15" s="11"/>
      <c r="BA15" s="11"/>
    </row>
    <row r="16" spans="1:53" ht="12.75">
      <c r="A16" s="12" t="s">
        <v>28</v>
      </c>
      <c r="B16" s="17"/>
      <c r="C16" s="17"/>
      <c r="D16" s="17"/>
      <c r="E16" s="17"/>
      <c r="F16" s="17"/>
      <c r="G16" s="18">
        <v>180</v>
      </c>
      <c r="H16" s="17"/>
      <c r="I16" s="17"/>
      <c r="J16" s="24">
        <f>G16*D17/60</f>
        <v>22.5</v>
      </c>
      <c r="L16" s="9">
        <f>IF(G16&gt;180,3,0)</f>
        <v>0</v>
      </c>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1"/>
      <c r="AN16" s="11"/>
      <c r="AO16" s="11"/>
      <c r="AP16" s="11"/>
      <c r="AQ16" s="11"/>
      <c r="AR16" s="11"/>
      <c r="AS16" s="11"/>
      <c r="AT16" s="11"/>
      <c r="AU16" s="11"/>
      <c r="AV16" s="11"/>
      <c r="AW16" s="11"/>
      <c r="AX16" s="11"/>
      <c r="AY16" s="11"/>
      <c r="AZ16" s="11"/>
      <c r="BA16" s="11"/>
    </row>
    <row r="17" spans="1:53" ht="12.75">
      <c r="A17" s="12" t="s">
        <v>29</v>
      </c>
      <c r="B17" s="12"/>
      <c r="C17" s="12"/>
      <c r="D17" s="18">
        <v>7.5</v>
      </c>
      <c r="E17" s="17"/>
      <c r="F17" s="17"/>
      <c r="G17" s="17"/>
      <c r="H17" s="17"/>
      <c r="I17" s="17"/>
      <c r="J17" s="24"/>
      <c r="L17" s="9">
        <f>SUM(L6:L16)</f>
        <v>5</v>
      </c>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1"/>
      <c r="AN17" s="11"/>
      <c r="AO17" s="11"/>
      <c r="AP17" s="11"/>
      <c r="AQ17" s="11"/>
      <c r="AR17" s="11"/>
      <c r="AS17" s="11"/>
      <c r="AT17" s="11"/>
      <c r="AU17" s="11"/>
      <c r="AV17" s="11"/>
      <c r="AW17" s="11"/>
      <c r="AX17" s="11"/>
      <c r="AY17" s="11"/>
      <c r="AZ17" s="11"/>
      <c r="BA17" s="11"/>
    </row>
    <row r="18" spans="1:52" ht="4.5" customHeight="1">
      <c r="A18" s="2"/>
      <c r="B18" s="2"/>
      <c r="C18" s="2"/>
      <c r="D18" s="2">
        <v>7</v>
      </c>
      <c r="E18" s="2"/>
      <c r="F18" s="2"/>
      <c r="G18" s="2"/>
      <c r="H18" s="2"/>
      <c r="I18" s="2"/>
      <c r="J18" s="2"/>
      <c r="L18" s="6"/>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52" ht="18" customHeight="1">
      <c r="A19" s="25" t="s">
        <v>30</v>
      </c>
      <c r="B19" s="25"/>
      <c r="C19" s="25"/>
      <c r="D19" s="25"/>
      <c r="E19" s="25"/>
      <c r="F19" s="26">
        <f>SUM(J4:J15)*1</f>
        <v>1.8013333333333332</v>
      </c>
      <c r="G19" s="27" t="s">
        <v>31</v>
      </c>
      <c r="H19" s="27"/>
      <c r="I19" s="2"/>
      <c r="J19" s="2"/>
      <c r="L19" s="6"/>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1:52" ht="8.25" customHeight="1">
      <c r="A20" s="25"/>
      <c r="B20" s="25"/>
      <c r="C20" s="25"/>
      <c r="D20" s="25"/>
      <c r="E20" s="25"/>
      <c r="F20" s="28"/>
      <c r="G20" s="2"/>
      <c r="H20" s="27"/>
      <c r="I20" s="2"/>
      <c r="J20" s="2"/>
      <c r="L20" s="6"/>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1:52" ht="8.25" customHeight="1">
      <c r="A21" s="27"/>
      <c r="B21" s="27"/>
      <c r="C21" s="27"/>
      <c r="D21" s="27"/>
      <c r="E21" s="27"/>
      <c r="F21" s="27"/>
      <c r="G21" s="2"/>
      <c r="H21" s="27"/>
      <c r="I21" s="2"/>
      <c r="J21" s="2"/>
      <c r="L21" s="6"/>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1:52" ht="12.75">
      <c r="A22" s="29" t="s">
        <v>32</v>
      </c>
      <c r="B22" s="2"/>
      <c r="C22" s="2"/>
      <c r="D22" s="2"/>
      <c r="E22" s="2"/>
      <c r="F22" s="30">
        <f>O10</f>
        <v>5.404</v>
      </c>
      <c r="G22" s="29" t="s">
        <v>33</v>
      </c>
      <c r="H22" s="2"/>
      <c r="I22" s="2"/>
      <c r="J22" s="2"/>
      <c r="L22" s="6"/>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1:52" ht="5.25" customHeight="1">
      <c r="A23" s="29"/>
      <c r="B23" s="2"/>
      <c r="C23" s="2"/>
      <c r="D23" s="2"/>
      <c r="E23" s="2"/>
      <c r="F23" s="2"/>
      <c r="G23" s="2"/>
      <c r="H23" s="2"/>
      <c r="I23" s="2"/>
      <c r="J23" s="2"/>
      <c r="L23" s="6"/>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1:52" ht="27" customHeight="1">
      <c r="A24" s="31" t="s">
        <v>34</v>
      </c>
      <c r="B24" s="31"/>
      <c r="C24" s="31"/>
      <c r="D24" s="31"/>
      <c r="E24" s="31"/>
      <c r="F24" s="31"/>
      <c r="G24" s="31"/>
      <c r="H24" s="32">
        <f>((G16*6/60)+F19+L17)*1.35</f>
        <v>33.4818</v>
      </c>
      <c r="I24" s="29" t="s">
        <v>33</v>
      </c>
      <c r="J24" s="2"/>
      <c r="L24" s="6"/>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ht="4.5" customHeight="1">
      <c r="A25" s="33"/>
      <c r="B25" s="33"/>
      <c r="C25" s="33"/>
      <c r="D25" s="33"/>
      <c r="E25" s="33"/>
      <c r="F25" s="34"/>
      <c r="G25" s="34"/>
      <c r="H25" s="34"/>
      <c r="I25" s="2"/>
      <c r="J25" s="2"/>
      <c r="L25" s="6"/>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ht="12.75">
      <c r="A26" s="29" t="s">
        <v>35</v>
      </c>
      <c r="B26" s="2"/>
      <c r="C26" s="2"/>
      <c r="D26" s="2"/>
      <c r="E26" s="2"/>
      <c r="F26" s="2"/>
      <c r="G26" s="2"/>
      <c r="H26" s="2"/>
      <c r="I26" s="35">
        <f>(SUM(J4:J15))+(G16*D17/60)*1.35</f>
        <v>32.17633333333334</v>
      </c>
      <c r="J26" s="29" t="s">
        <v>33</v>
      </c>
      <c r="L26" s="6"/>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row>
    <row r="27" spans="1:52" ht="4.5" customHeight="1">
      <c r="A27" s="2"/>
      <c r="B27" s="2"/>
      <c r="C27" s="2"/>
      <c r="D27" s="2"/>
      <c r="E27" s="2"/>
      <c r="F27" s="2"/>
      <c r="G27" s="2"/>
      <c r="H27" s="2"/>
      <c r="I27" s="2"/>
      <c r="J27" s="2"/>
      <c r="L27" s="6"/>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12.75">
      <c r="A28" s="2" t="s">
        <v>36</v>
      </c>
      <c r="B28" s="2"/>
      <c r="C28" s="2"/>
      <c r="D28" s="2"/>
      <c r="E28" s="2"/>
      <c r="F28" s="2"/>
      <c r="G28" s="2"/>
      <c r="H28" s="2"/>
      <c r="I28" s="2"/>
      <c r="J28" s="2"/>
      <c r="L28" s="6"/>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row>
    <row r="29" spans="1:52" ht="12.75">
      <c r="A29" s="36" t="str">
        <f>CONCATENATE(S5,S6,S7,T9)</f>
        <v>.  Le temps de fabrication de ce bijou est relativement élevé, ma documentation peut vous donner des idées pour diminuer par 2 le temps de fabrication de ce bijou.  Vous utilisez beaucoup de matières premières, il est impératif d'en diminuer l'impact sur le prix de revient: consultez ma documentation pour réduire le plus possible le prix des matières premières.  Le coût salarial que vous demandez est raisonnable si vous considérez cette activité comme complémentaire ou comme loisir.  Bravo!  Vous proposez un prix attractif par rapport à la concurrence</v>
      </c>
      <c r="B29" s="36"/>
      <c r="C29" s="36"/>
      <c r="D29" s="36"/>
      <c r="E29" s="36"/>
      <c r="F29" s="36"/>
      <c r="G29" s="36"/>
      <c r="H29" s="36"/>
      <c r="I29" s="36"/>
      <c r="J29" s="2"/>
      <c r="L29" s="6"/>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1:52" ht="12.75">
      <c r="A30" s="36"/>
      <c r="B30" s="36"/>
      <c r="C30" s="36"/>
      <c r="D30" s="36"/>
      <c r="E30" s="36"/>
      <c r="F30" s="36"/>
      <c r="G30" s="36"/>
      <c r="H30" s="36"/>
      <c r="I30" s="36"/>
      <c r="J30" s="2"/>
      <c r="L30" s="6"/>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ht="12.75">
      <c r="A31" s="36"/>
      <c r="B31" s="36"/>
      <c r="C31" s="36"/>
      <c r="D31" s="36"/>
      <c r="E31" s="36"/>
      <c r="F31" s="36"/>
      <c r="G31" s="36"/>
      <c r="H31" s="36"/>
      <c r="I31" s="36"/>
      <c r="J31" s="2"/>
      <c r="L31" s="6"/>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row>
    <row r="32" spans="1:52" ht="12.75">
      <c r="A32" s="36"/>
      <c r="B32" s="36"/>
      <c r="C32" s="36"/>
      <c r="D32" s="36"/>
      <c r="E32" s="36"/>
      <c r="F32" s="36"/>
      <c r="G32" s="36"/>
      <c r="H32" s="36"/>
      <c r="I32" s="36"/>
      <c r="J32" s="2"/>
      <c r="L32" s="6"/>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ht="28.5" customHeight="1">
      <c r="A33" s="36"/>
      <c r="B33" s="36"/>
      <c r="C33" s="36"/>
      <c r="D33" s="36"/>
      <c r="E33" s="36"/>
      <c r="F33" s="36"/>
      <c r="G33" s="36"/>
      <c r="H33" s="36"/>
      <c r="I33" s="36"/>
      <c r="J33" s="2"/>
      <c r="L33" s="6"/>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2" ht="39" customHeight="1">
      <c r="A34" s="36"/>
      <c r="B34" s="36"/>
      <c r="C34" s="36"/>
      <c r="D34" s="36"/>
      <c r="E34" s="36"/>
      <c r="F34" s="36"/>
      <c r="G34" s="36"/>
      <c r="H34" s="36"/>
      <c r="I34" s="36"/>
      <c r="J34" s="2"/>
      <c r="L34" s="6"/>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1:52" ht="12.75">
      <c r="A35" s="2"/>
      <c r="B35" s="2"/>
      <c r="C35" s="2"/>
      <c r="D35" s="2"/>
      <c r="E35" s="2"/>
      <c r="F35" s="2"/>
      <c r="G35" s="2"/>
      <c r="H35" s="2"/>
      <c r="I35" s="2"/>
      <c r="J35" s="2"/>
      <c r="L35" s="6"/>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row>
    <row r="36" spans="1:52" ht="12.75">
      <c r="A36" s="2"/>
      <c r="B36" s="2"/>
      <c r="C36" s="2"/>
      <c r="D36" s="2"/>
      <c r="E36" s="2"/>
      <c r="F36" s="2"/>
      <c r="G36" s="2"/>
      <c r="H36" s="2"/>
      <c r="I36" s="2"/>
      <c r="J36" s="2"/>
      <c r="L36" s="6"/>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row>
    <row r="37" spans="1:52" ht="12.75">
      <c r="A37" s="2"/>
      <c r="B37" s="2"/>
      <c r="C37" s="2"/>
      <c r="D37" s="2"/>
      <c r="E37" s="2"/>
      <c r="F37" s="2"/>
      <c r="G37" s="2"/>
      <c r="H37" s="2"/>
      <c r="I37" s="2"/>
      <c r="J37" s="2"/>
      <c r="L37" s="6"/>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row>
    <row r="38" spans="1:52" ht="12.75">
      <c r="A38" s="2"/>
      <c r="B38" s="2"/>
      <c r="C38" s="2"/>
      <c r="D38" s="2"/>
      <c r="E38" s="2"/>
      <c r="F38" s="2"/>
      <c r="G38" s="2"/>
      <c r="H38" s="2"/>
      <c r="I38" s="2"/>
      <c r="J38" s="2"/>
      <c r="L38" s="6"/>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row>
    <row r="39" spans="1:52" ht="12.75">
      <c r="A39" s="2"/>
      <c r="B39" s="2"/>
      <c r="C39" s="2"/>
      <c r="D39" s="2"/>
      <c r="E39" s="2"/>
      <c r="F39" s="2"/>
      <c r="G39" s="2"/>
      <c r="H39" s="2"/>
      <c r="I39" s="2"/>
      <c r="J39" s="2"/>
      <c r="L39" s="6"/>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ht="12.75">
      <c r="A40" s="2"/>
      <c r="B40" s="2"/>
      <c r="C40" s="2"/>
      <c r="D40" s="2"/>
      <c r="E40" s="2"/>
      <c r="F40" s="2"/>
      <c r="G40" s="2"/>
      <c r="H40" s="2"/>
      <c r="I40" s="2"/>
      <c r="J40" s="2"/>
      <c r="L40" s="6"/>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1:52" ht="12.75">
      <c r="A41" s="2"/>
      <c r="B41" s="2"/>
      <c r="C41" s="2"/>
      <c r="D41" s="2"/>
      <c r="E41" s="2"/>
      <c r="F41" s="2"/>
      <c r="G41" s="2"/>
      <c r="H41" s="2"/>
      <c r="I41" s="2"/>
      <c r="J41" s="2"/>
      <c r="L41" s="6"/>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ht="12.75">
      <c r="A42" s="2"/>
      <c r="B42" s="2"/>
      <c r="C42" s="2"/>
      <c r="D42" s="2"/>
      <c r="E42" s="2"/>
      <c r="F42" s="2"/>
      <c r="G42" s="2"/>
      <c r="H42" s="2"/>
      <c r="I42" s="2"/>
      <c r="J42" s="2"/>
      <c r="L42" s="6"/>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1:52" ht="12.75">
      <c r="A43" s="2"/>
      <c r="B43" s="2"/>
      <c r="C43" s="2"/>
      <c r="D43" s="2"/>
      <c r="E43" s="2"/>
      <c r="F43" s="2"/>
      <c r="G43" s="2"/>
      <c r="H43" s="2"/>
      <c r="I43" s="2"/>
      <c r="J43" s="2"/>
      <c r="L43" s="6"/>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1:52" ht="12.75">
      <c r="A44" s="2"/>
      <c r="B44" s="2"/>
      <c r="C44" s="2"/>
      <c r="D44" s="2"/>
      <c r="E44" s="2"/>
      <c r="F44" s="2"/>
      <c r="G44" s="2"/>
      <c r="H44" s="2"/>
      <c r="I44" s="2"/>
      <c r="J44" s="2"/>
      <c r="L44" s="6"/>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1:52" ht="12.75">
      <c r="A45" s="2"/>
      <c r="B45" s="2"/>
      <c r="C45" s="2"/>
      <c r="D45" s="2"/>
      <c r="E45" s="2"/>
      <c r="F45" s="2"/>
      <c r="G45" s="2"/>
      <c r="H45" s="2"/>
      <c r="I45" s="2"/>
      <c r="J45" s="2"/>
      <c r="L45" s="6"/>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row>
    <row r="46" spans="1:52" ht="12.75">
      <c r="A46" s="2"/>
      <c r="B46" s="2"/>
      <c r="C46" s="2"/>
      <c r="D46" s="2"/>
      <c r="E46" s="2"/>
      <c r="F46" s="2"/>
      <c r="G46" s="2"/>
      <c r="H46" s="2"/>
      <c r="I46" s="2"/>
      <c r="J46" s="2"/>
      <c r="L46" s="6"/>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1:52" ht="12.75">
      <c r="A47" s="2"/>
      <c r="B47" s="2"/>
      <c r="C47" s="2"/>
      <c r="D47" s="2"/>
      <c r="E47" s="2"/>
      <c r="F47" s="2"/>
      <c r="G47" s="2"/>
      <c r="H47" s="2"/>
      <c r="I47" s="2"/>
      <c r="J47" s="2"/>
      <c r="L47" s="6"/>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ht="12.75">
      <c r="A48" s="2"/>
      <c r="B48" s="2"/>
      <c r="C48" s="2"/>
      <c r="D48" s="2"/>
      <c r="E48" s="2"/>
      <c r="F48" s="2"/>
      <c r="G48" s="2"/>
      <c r="H48" s="2"/>
      <c r="I48" s="2"/>
      <c r="J48" s="2"/>
      <c r="L48" s="6"/>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row>
    <row r="49" spans="1:52" ht="12.75">
      <c r="A49" s="2"/>
      <c r="B49" s="2"/>
      <c r="C49" s="2"/>
      <c r="D49" s="2"/>
      <c r="E49" s="2"/>
      <c r="F49" s="2"/>
      <c r="G49" s="2"/>
      <c r="H49" s="2"/>
      <c r="I49" s="2"/>
      <c r="J49" s="2"/>
      <c r="L49" s="6"/>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row>
  </sheetData>
  <sheetProtection sheet="1"/>
  <mergeCells count="5">
    <mergeCell ref="H2:I2"/>
    <mergeCell ref="J16:J17"/>
    <mergeCell ref="A19:E20"/>
    <mergeCell ref="A24:G24"/>
    <mergeCell ref="A29:I34"/>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pierre lysens</cp:lastModifiedBy>
  <dcterms:modified xsi:type="dcterms:W3CDTF">2012-08-01T18:53:09Z</dcterms:modified>
  <cp:category/>
  <cp:version/>
  <cp:contentType/>
  <cp:contentStatus/>
</cp:coreProperties>
</file>